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slouzilova.lucie" reservationPassword="0"/>
  <workbookPr/>
  <bookViews>
    <workbookView xWindow="240" yWindow="120" windowWidth="14940" windowHeight="9225" activeTab="0"/>
  </bookViews>
  <sheets>
    <sheet name="Rekapitulace" sheetId="1" r:id="rId1"/>
    <sheet name="000_Ostatní" sheetId="2" r:id="rId2"/>
    <sheet name="000_Vedlejší" sheetId="3" r:id="rId3"/>
    <sheet name="SO 101" sheetId="4" r:id="rId4"/>
  </sheets>
  <definedNames/>
  <calcPr/>
  <webPublishing/>
</workbook>
</file>

<file path=xl/sharedStrings.xml><?xml version="1.0" encoding="utf-8"?>
<sst xmlns="http://schemas.openxmlformats.org/spreadsheetml/2006/main" count="446" uniqueCount="154">
  <si>
    <t>Firma: Správa a údržba silnic Jihomoravského kraje, příspěvková organizace kraje</t>
  </si>
  <si>
    <t>Rekapitulace ceny</t>
  </si>
  <si>
    <t>Stavba: III/3935 - Senorady - oprava povrchu vozovky</t>
  </si>
  <si>
    <t>Varianta: ZŘ - Základní řešení</t>
  </si>
  <si>
    <t>Celková cena bez DPH:</t>
  </si>
  <si>
    <t>Celková cena s DPH:</t>
  </si>
  <si>
    <t>Objekt</t>
  </si>
  <si>
    <t>Popis</t>
  </si>
  <si>
    <t>Cena bez DPH</t>
  </si>
  <si>
    <t>DPH</t>
  </si>
  <si>
    <t>Cena s DPH</t>
  </si>
  <si>
    <t>ASPE10</t>
  </si>
  <si>
    <t>S</t>
  </si>
  <si>
    <t>Soupis prací objektu</t>
  </si>
  <si>
    <t xml:space="preserve">Stavba: </t>
  </si>
  <si>
    <t>III/3935</t>
  </si>
  <si>
    <t>Senorady - oprava povrchu vozovky</t>
  </si>
  <si>
    <t>O</t>
  </si>
  <si>
    <t>Objekt:</t>
  </si>
  <si>
    <t>000</t>
  </si>
  <si>
    <t>Ostatní a vedlejší náklady</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</si>
  <si>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</si>
  <si>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</si>
  <si>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</si>
  <si>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</si>
  <si>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</si>
  <si>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</si>
  <si>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</si>
  <si>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</si>
  <si>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</si>
  <si>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</si>
  <si>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</si>
  <si>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</si>
  <si>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</si>
  <si>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</si>
  <si>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</si>
  <si>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</si>
  <si>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</si>
  <si>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</si>
  <si>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</si>
  <si>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</si>
  <si>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</si>
  <si>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</si>
  <si>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</si>
  <si>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</si>
  <si>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</si>
  <si>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</si>
  <si>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</si>
  <si>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</si>
  <si>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</si>
  <si>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02720</t>
  </si>
  <si>
    <t/>
  </si>
  <si>
    <t>POMOC PRÁCE ZŘÍZ NEBO ZAJIŠŤ REGULACI A OCHRANU DOPRAVY</t>
  </si>
  <si>
    <t>KPL</t>
  </si>
  <si>
    <t>PP</t>
  </si>
  <si>
    <t>VV</t>
  </si>
  <si>
    <t>TS</t>
  </si>
  <si>
    <t>zahrnuje veškeré náklady spojené s objednatelem požadovanými zařízeními</t>
  </si>
  <si>
    <t>029113</t>
  </si>
  <si>
    <t>OSTATNÍ POŽADAVKY - GEODETICKÉ ZAMĚŘENÍ - CELKY</t>
  </si>
  <si>
    <t>Geodetické zaměření stavby - popsáno v obchodních podmínkách</t>
  </si>
  <si>
    <t>zahrnuje veškeré náklady spojené s objednatelem požadovanými pracemi</t>
  </si>
  <si>
    <t>02946</t>
  </si>
  <si>
    <t>OSTAT POŽADAVKY - FOTODOKUMENTACE</t>
  </si>
  <si>
    <t>Fotodokumentace provádění stavby - popsáno v obchodních podmínkách</t>
  </si>
  <si>
    <t>položka zahrnuje:  
- fotodokumentaci zadavatelem požadovaného děje a konstrukcí v požadovaných časových intervalech  
- zadavatelem specifikované výstupy (fotografie v papírovém a digitálním formátu) v požadovaném počtu</t>
  </si>
  <si>
    <t>Vedlejší</t>
  </si>
  <si>
    <t>00003</t>
  </si>
  <si>
    <t>R</t>
  </si>
  <si>
    <t>Zřízení a odstranění zařízení staveniště - popsáno v obchodních podmínkách</t>
  </si>
  <si>
    <t>00004</t>
  </si>
  <si>
    <t>Zajištění povolení k uzavírkám - popsáno v obchodních podmínkách, v zákoně č. 13/1997 Sb., a vyhlášce č. 104/1997</t>
  </si>
  <si>
    <t>00005</t>
  </si>
  <si>
    <t>Zajištění stanovení, umístění, údržbu, přemístění a odstranění dočasného dopravního značení - popsáno v projektové dokumentaci</t>
  </si>
  <si>
    <t>00007</t>
  </si>
  <si>
    <t>Zajištění povolení užívání veřejného prostranství - popsáno v obchodních podmínkách</t>
  </si>
  <si>
    <t>00011</t>
  </si>
  <si>
    <t>Ohlašování pohybu třetích osob na staveništi - popsáno v obchodních podmínkách</t>
  </si>
  <si>
    <t>00018</t>
  </si>
  <si>
    <t>Návrh technologického postupu prací - popsáno v obchodních podmínkách</t>
  </si>
  <si>
    <t>SO 101</t>
  </si>
  <si>
    <t>Oprava povrchu vozovky</t>
  </si>
  <si>
    <t>Zemní práce</t>
  </si>
  <si>
    <t>113154363</t>
  </si>
  <si>
    <t>Frézování živičného krytu tl 50 mm pl do 10000 m2 s překážkami v trase</t>
  </si>
  <si>
    <t>M2</t>
  </si>
  <si>
    <t>Frézování živičného podkladu nebo krytu  
  s naložením na dopravní prostředek 
    plochy přes 1 000 do 10 000 m2 
    s překážkami v trase 
     tloušťky vrstvy 
      50 mm</t>
  </si>
  <si>
    <t>Cca 50% z celk. plochy: 3923,5*0,5=1 961,750 [A]</t>
  </si>
  <si>
    <t>Poznámky: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</si>
  <si>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Komunikace</t>
  </si>
  <si>
    <t>572241122</t>
  </si>
  <si>
    <t>Vyspravení výtluků asfaltovým betonem ACO (AB) tl do 60 mm při vyspravované ploše přes 10% na 1 km</t>
  </si>
  <si>
    <t>Vyspravení výtluků materiálem na bázi asfaltu  
  s řezáním, vysekáním, očištěním, zaplněním směsí a zhutněním  
    asfaltovým betonem ACO (AB)  
    při vyspravované ploše na 1 km komunikace  
    přes 10 %  
      tl. přes 40 do 60 mm</t>
  </si>
  <si>
    <t>Cca 25% z celk. plochy: 3923,5*0,25=980,875 [A]</t>
  </si>
  <si>
    <t>Poznámky:  
1. Ceny jsou určeny pouze pro jednotlivě prováděné vyspravení výtluků.  
2. Ceny jsou určeny pro ocenění jedné vrstvy pokládané směsi. Oprava výtluků větších tlouštěk se  
    provádí ve více vrstvách.  
3. Ceny nelze použít pro vyspravení výtluků dosavadního krytu prováděné jako souvislá úprava krytu  
    v rámci rekonstrukcí nebo obnov, které se oceňuje cenami souboru cen 572 1 . - Vyrovnání povrchu  
    dosavadních krytů nebo podkladů.  
4. V cenách jsou započteny i náklady na:  
    a) řezání a vysekání konstrukce vozovky kolem výtluků,  
    b) odstranění zbylého materiálu.  
5. V cenách 575 24- je započteny i náklady na spojovací postřik styčných ploch výtluků a ošetření  
    hran výtluků tmelící hmotou.  
6. V cenách 572 25- jsou započteny i náklady na natření styčných ploch asfaltem, ošetření hran  
    výtluků asfaltovými pásy a zdrsňovací posyp.  
7. V cenách 572 26-2 nejsou započteny náklady na případný spojovací postřik.</t>
  </si>
  <si>
    <t>573111114</t>
  </si>
  <si>
    <t>Postřik živičný infiltrační s posypem z asfaltu množství 2 kg/m2</t>
  </si>
  <si>
    <t>Postřik infiltrační PI z asfaltu silničního  
  s posypem kamenivem, v množství  
    2,00 kg/m2</t>
  </si>
  <si>
    <t>dle PD: 3923,5=3 923,500 [A]</t>
  </si>
  <si>
    <t>577144131</t>
  </si>
  <si>
    <t>Asfaltový beton vrstva obrusná ACO 11 (ABS) tř. I tl 50 mm š do 3 m z modifikovaného asfaltu</t>
  </si>
  <si>
    <t>Asfaltový beton vrstva obrusná ACO 11 (ABS)   
  s rozprostřením a se zhutněním  
    z modifikovaného asfaltu  
    v pruhu šířky přes do 1,5 do 3 m, po zhutnění  
      tl. 50 mm</t>
  </si>
  <si>
    <t>Dle PD: 3923,5=3 923,500 [A]</t>
  </si>
  <si>
    <t>Poznámky:  
1. Cenami 577 1.-40 lze oceňovat např. chodníky, úzké cesty a vjezdy v pruhu šířky do 1,5 m  
    jakékoliv délky a jednotlivé plochy velikosti do 10 m2.  
2. ČSN EN 13108-1 připouští pro ACO 11 pouze tl. 35 až 50 mm.</t>
  </si>
  <si>
    <t>8</t>
  </si>
  <si>
    <t>Potrubí</t>
  </si>
  <si>
    <t>899331111</t>
  </si>
  <si>
    <t>Výšková úprava uličního vstupu nebo vpusti do 200 mm zvýšením poklopu</t>
  </si>
  <si>
    <t>KUS</t>
  </si>
  <si>
    <t>Výšková úprava uličního vstupu nebo vpusti do 200 mm   
  zvýšením poklopu</t>
  </si>
  <si>
    <t>9ks=9,000 [A]</t>
  </si>
  <si>
    <t>Poznámky: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t>
  </si>
  <si>
    <t>899431111</t>
  </si>
  <si>
    <t>Výšková úprava uličního vstupu nebo vpusti do 200 mm zvýšením krycího hrnce, šoupěte nebo hydrantu</t>
  </si>
  <si>
    <t>Výšková úprava uličního vstupu nebo vpusti do 200 mm   
  zvýšením krycího hrnce, šoupěte nebo hydrantu bez úpravy armatur</t>
  </si>
  <si>
    <t>12 ks=12,000 [A]</t>
  </si>
  <si>
    <t>Ostatní konstrukce a práce</t>
  </si>
  <si>
    <t>7</t>
  </si>
  <si>
    <t>919112233</t>
  </si>
  <si>
    <t>Řezání spár pro vytvoření komůrky š 20 mm hl 40 mm pro těsnící zálivku v živičném krytu</t>
  </si>
  <si>
    <t>M</t>
  </si>
  <si>
    <t>Řezání dilatačních spár v živičném krytu   
  vytvoření komůrky pro těsnící zálivku  
    šířky 20 mm, hloubky  
      40 mm</t>
  </si>
  <si>
    <t>3+3+29,4+68,7+66,7=170,800 [A]</t>
  </si>
  <si>
    <t>Poznámky:  
1. V cenách jsou započteny i náklady na vyčištění spár po řezání.</t>
  </si>
  <si>
    <t>919121132</t>
  </si>
  <si>
    <t>Těsnění spár zálivkou za studena pro komůrky š 20 mm hl 40 mm s těsnicím profilem</t>
  </si>
  <si>
    <t>Utěsnění dilatačních spár zálivkou za studena   
  v cementobetonovém nebo živičném krytu včetně adhezního nátěru  
    s těsnicím profilem pod zálivkou, pro komůrky  
    šířky 20 mm, hloubky  
      40 mm</t>
  </si>
  <si>
    <t>Poznámky:  
1. V cenách jsou započteny i náklady na vyčištění spár před těsněním a zalitím a náklady na  
    impregnaci, těsnění a zalití spár včetně dodání hmot.</t>
  </si>
  <si>
    <t>938908411</t>
  </si>
  <si>
    <t>Čištění vozovek splachováním vodou</t>
  </si>
  <si>
    <t>Čištění vozovek  
  splachováním vodou povrchu podkladu nebo krytu  
    živičného, betonového nebo dlážděného</t>
  </si>
  <si>
    <t>Poznámky: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</si>
  <si>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997221551</t>
  </si>
  <si>
    <t>Vodorovná doprava suti ze sypkých materiálů do 1 km</t>
  </si>
  <si>
    <t>T</t>
  </si>
  <si>
    <t>Vodorovná doprava suti   
  bez naložení, ale se složením a s hrubým urovnáním  
    ze sypkých materiálů, na vzdálenost  
      do 1 km</t>
  </si>
  <si>
    <t>cca 50% z celk. plochy: 3923,5*0,5*0,05*2,42=237,372 [A]</t>
  </si>
  <si>
    <t>Poznámky: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t>
  </si>
  <si>
    <t>11</t>
  </si>
  <si>
    <t>997221559</t>
  </si>
  <si>
    <t>Příplatek ZKD 1 km u vodorovné dopravy suti ze sypkých materiálů</t>
  </si>
  <si>
    <t>Vodorovná doprava suti   
  bez naložení, ale se složením a s hrubým urovnáním  
    Příplatek k ceně  
      za každý další i započatý 1 km přes 1 km</t>
  </si>
  <si>
    <t>cca 50% z celk. plochy: 3923,5*0,5*0,05*2,42=237,372 [A] 
237,4*20=4 748,000 [B]</t>
  </si>
  <si>
    <t>12</t>
  </si>
  <si>
    <t>997221611</t>
  </si>
  <si>
    <t>Nakládání suti na dopravní prostředky pro vodorovnou dopravu</t>
  </si>
  <si>
    <t>Nakládání na dopravní prostředky   
  pro vodorovnou dopravu  
    suti</t>
  </si>
  <si>
    <t>Poznámky:  
1. Ceny lze použít i pro překládání při lomené dopravě.  
2. Ceny nelze použít při dopravě po železnici, po vodě nebo neobvyklými dopravními prostředky.</t>
  </si>
  <si>
    <t>13</t>
  </si>
  <si>
    <t>997221875</t>
  </si>
  <si>
    <t>Poplatek za uložení stavebního odpadu na recyklační skládce (skládkovné) asfaltového bez obsahu dehtu zatříděného do Katalogu odpadů pod kódem 17 03 02</t>
  </si>
  <si>
    <t>Poplatek za uložení stavebního odpadu na recyklační skládce (skládkovné)  
  asfaltového bez obsahu dehtu zatříděného do Katalogu odpadů pod kódem 17 03 02</t>
  </si>
  <si>
    <t>cca 50% z celkové plochy: 3923,5*0,5*0,05*2,42=237,372 [A]</t>
  </si>
  <si>
    <t>Poznámky:  
1. Ceny uvedené v souboru cen je doporučeno upravit podle aktuálních cen místně příslušné skládky  
    odpadů.  
2. Uložení odpadů neuvedených v souboru cen se oceňuje individuálně.</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</si>
</sst>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5">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19" t="s">
        <v>28</v>
      </c>
      <c s="19" t="s">
        <v>29</v>
      </c>
      <c s="20">
        <f>'000_Ostatní'!I3</f>
      </c>
      <c s="20">
        <f>'000_Ostatní'!O2</f>
      </c>
      <c s="20">
        <f>C10+D10</f>
      </c>
    </row>
    <row r="11" spans="1:5" ht="12.75" customHeight="1">
      <c r="A11" s="19" t="s">
        <v>66</v>
      </c>
      <c s="19" t="s">
        <v>29</v>
      </c>
      <c s="20">
        <f>'000_Vedlejší'!I3</f>
      </c>
      <c s="20">
        <f>'000_Vedlejší'!O2</f>
      </c>
      <c s="20">
        <f>C11+D11</f>
      </c>
    </row>
    <row r="12" spans="1:5" ht="12.75" customHeight="1">
      <c r="A12" s="40" t="s">
        <v>80</v>
      </c>
      <c s="40" t="s">
        <v>81</v>
      </c>
      <c s="41">
        <f>'SO 101'!I3</f>
      </c>
      <c s="41">
        <f>'SO 101'!O2</f>
      </c>
      <c s="41">
        <f>C12+D12</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28</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28</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f>
      </c>
      <c>
        <f>0+O10+O14+O18</f>
      </c>
    </row>
    <row r="10" spans="1:16" ht="12.75">
      <c r="A10" s="24" t="s">
        <v>49</v>
      </c>
      <c s="29" t="s">
        <v>33</v>
      </c>
      <c s="29" t="s">
        <v>50</v>
      </c>
      <c s="24" t="s">
        <v>51</v>
      </c>
      <c s="30" t="s">
        <v>52</v>
      </c>
      <c s="31" t="s">
        <v>53</v>
      </c>
      <c s="32">
        <v>1</v>
      </c>
      <c s="33">
        <v>0</v>
      </c>
      <c s="34">
        <f>ROUND(ROUND(H10,2)*ROUND(G10,3),2)</f>
      </c>
      <c r="O10">
        <f>(I10*21)/100</f>
      </c>
      <c t="s">
        <v>27</v>
      </c>
    </row>
    <row r="11" spans="1:5" ht="12.75">
      <c r="A11" s="35" t="s">
        <v>54</v>
      </c>
      <c r="E11" s="36" t="s">
        <v>51</v>
      </c>
    </row>
    <row r="12" spans="1:5" ht="12.75">
      <c r="A12" s="37" t="s">
        <v>55</v>
      </c>
      <c r="E12" s="38" t="s">
        <v>51</v>
      </c>
    </row>
    <row r="13" spans="1:5" ht="12.75">
      <c r="A13" t="s">
        <v>56</v>
      </c>
      <c r="E13" s="36" t="s">
        <v>57</v>
      </c>
    </row>
    <row r="14" spans="1:16" ht="12.75">
      <c r="A14" s="24" t="s">
        <v>49</v>
      </c>
      <c s="29" t="s">
        <v>27</v>
      </c>
      <c s="29" t="s">
        <v>58</v>
      </c>
      <c s="24" t="s">
        <v>51</v>
      </c>
      <c s="30" t="s">
        <v>59</v>
      </c>
      <c s="31" t="s">
        <v>53</v>
      </c>
      <c s="32">
        <v>1</v>
      </c>
      <c s="33">
        <v>0</v>
      </c>
      <c s="34">
        <f>ROUND(ROUND(H14,2)*ROUND(G14,3),2)</f>
      </c>
      <c r="O14">
        <f>(I14*21)/100</f>
      </c>
      <c t="s">
        <v>27</v>
      </c>
    </row>
    <row r="15" spans="1:5" ht="12.75">
      <c r="A15" s="35" t="s">
        <v>54</v>
      </c>
      <c r="E15" s="36" t="s">
        <v>60</v>
      </c>
    </row>
    <row r="16" spans="1:5" ht="12.75">
      <c r="A16" s="37" t="s">
        <v>55</v>
      </c>
      <c r="E16" s="38" t="s">
        <v>51</v>
      </c>
    </row>
    <row r="17" spans="1:5" ht="12.75">
      <c r="A17" t="s">
        <v>56</v>
      </c>
      <c r="E17" s="36" t="s">
        <v>61</v>
      </c>
    </row>
    <row r="18" spans="1:16" ht="12.75">
      <c r="A18" s="24" t="s">
        <v>49</v>
      </c>
      <c s="29" t="s">
        <v>26</v>
      </c>
      <c s="29" t="s">
        <v>62</v>
      </c>
      <c s="24" t="s">
        <v>51</v>
      </c>
      <c s="30" t="s">
        <v>63</v>
      </c>
      <c s="31" t="s">
        <v>53</v>
      </c>
      <c s="32">
        <v>1</v>
      </c>
      <c s="33">
        <v>0</v>
      </c>
      <c s="34">
        <f>ROUND(ROUND(H18,2)*ROUND(G18,3),2)</f>
      </c>
      <c r="O18">
        <f>(I18*21)/100</f>
      </c>
      <c t="s">
        <v>27</v>
      </c>
    </row>
    <row r="19" spans="1:5" ht="12.75">
      <c r="A19" s="35" t="s">
        <v>54</v>
      </c>
      <c r="E19" s="36" t="s">
        <v>64</v>
      </c>
    </row>
    <row r="20" spans="1:5" ht="12.75">
      <c r="A20" s="37" t="s">
        <v>55</v>
      </c>
      <c r="E20" s="38" t="s">
        <v>51</v>
      </c>
    </row>
    <row r="21" spans="1:5" ht="63.75">
      <c r="A21" t="s">
        <v>56</v>
      </c>
      <c r="E21" s="36" t="s">
        <v>65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0+O9</f>
      </c>
      <c t="s">
        <v>26</v>
      </c>
    </row>
    <row r="3" spans="1:16" ht="15" customHeight="1">
      <c r="A3" t="s">
        <v>12</v>
      </c>
      <c s="12" t="s">
        <v>14</v>
      </c>
      <c s="13" t="s">
        <v>15</v>
      </c>
      <c s="1"/>
      <c s="14" t="s">
        <v>16</v>
      </c>
      <c s="1"/>
      <c s="9"/>
      <c s="8" t="s">
        <v>66</v>
      </c>
      <c s="39">
        <f>0+I9</f>
      </c>
      <c r="O3" t="s">
        <v>23</v>
      </c>
      <c t="s">
        <v>27</v>
      </c>
    </row>
    <row r="4" spans="1:16" ht="15" customHeight="1">
      <c r="A4" t="s">
        <v>17</v>
      </c>
      <c s="12" t="s">
        <v>18</v>
      </c>
      <c s="13" t="s">
        <v>19</v>
      </c>
      <c s="1"/>
      <c s="14" t="s">
        <v>20</v>
      </c>
      <c s="1"/>
      <c s="1"/>
      <c s="11"/>
      <c s="11"/>
      <c r="O4" t="s">
        <v>24</v>
      </c>
      <c t="s">
        <v>27</v>
      </c>
    </row>
    <row r="5" spans="1:16" ht="12.75" customHeight="1">
      <c r="A5" t="s">
        <v>21</v>
      </c>
      <c s="16" t="s">
        <v>22</v>
      </c>
      <c s="17" t="s">
        <v>66</v>
      </c>
      <c s="6"/>
      <c s="18" t="s">
        <v>29</v>
      </c>
      <c s="6"/>
      <c s="6"/>
      <c s="6"/>
      <c s="6"/>
      <c r="O5" t="s">
        <v>25</v>
      </c>
      <c t="s">
        <v>27</v>
      </c>
    </row>
    <row r="6" spans="1:9" ht="12.75" customHeight="1">
      <c r="A6" s="15" t="s">
        <v>30</v>
      </c>
      <c s="15" t="s">
        <v>32</v>
      </c>
      <c s="15" t="s">
        <v>34</v>
      </c>
      <c s="15" t="s">
        <v>35</v>
      </c>
      <c s="15" t="s">
        <v>36</v>
      </c>
      <c s="15" t="s">
        <v>38</v>
      </c>
      <c s="15" t="s">
        <v>40</v>
      </c>
      <c s="15" t="s">
        <v>42</v>
      </c>
      <c s="15"/>
    </row>
    <row r="7" spans="1:9" ht="12.75" customHeight="1">
      <c r="A7" s="15"/>
      <c s="15"/>
      <c s="15"/>
      <c s="15"/>
      <c s="15"/>
      <c s="15"/>
      <c s="15"/>
      <c s="15" t="s">
        <v>43</v>
      </c>
      <c s="15" t="s">
        <v>45</v>
      </c>
    </row>
    <row r="8" spans="1:9" ht="12.75" customHeight="1">
      <c r="A8" s="15" t="s">
        <v>31</v>
      </c>
      <c s="15" t="s">
        <v>33</v>
      </c>
      <c s="15" t="s">
        <v>27</v>
      </c>
      <c s="15" t="s">
        <v>26</v>
      </c>
      <c s="15" t="s">
        <v>37</v>
      </c>
      <c s="15" t="s">
        <v>39</v>
      </c>
      <c s="15" t="s">
        <v>41</v>
      </c>
      <c s="15" t="s">
        <v>44</v>
      </c>
      <c s="15" t="s">
        <v>46</v>
      </c>
    </row>
    <row r="9" spans="1:18" ht="12.75" customHeight="1">
      <c r="A9" s="25" t="s">
        <v>47</v>
      </c>
      <c s="25"/>
      <c s="26" t="s">
        <v>31</v>
      </c>
      <c s="25"/>
      <c s="27" t="s">
        <v>48</v>
      </c>
      <c s="25"/>
      <c s="25"/>
      <c s="25"/>
      <c s="28">
        <f>0+Q9</f>
      </c>
      <c r="O9">
        <f>0+R9</f>
      </c>
      <c r="Q9">
        <f>0+I10+I14+I18+I22+I26+I30</f>
      </c>
      <c>
        <f>0+O10+O14+O18+O22+O26+O30</f>
      </c>
    </row>
    <row r="10" spans="1:16" ht="12.75">
      <c r="A10" s="24" t="s">
        <v>49</v>
      </c>
      <c s="29" t="s">
        <v>33</v>
      </c>
      <c s="29" t="s">
        <v>67</v>
      </c>
      <c s="24" t="s">
        <v>68</v>
      </c>
      <c s="30" t="s">
        <v>69</v>
      </c>
      <c s="31" t="s">
        <v>53</v>
      </c>
      <c s="32">
        <v>1</v>
      </c>
      <c s="33">
        <v>0</v>
      </c>
      <c s="34">
        <f>ROUND(ROUND(H10,2)*ROUND(G10,3),2)</f>
      </c>
      <c r="O10">
        <f>(I10*21)/100</f>
      </c>
      <c t="s">
        <v>27</v>
      </c>
    </row>
    <row r="11" spans="1:5" ht="12.75">
      <c r="A11" s="35" t="s">
        <v>54</v>
      </c>
      <c r="E11" s="36" t="s">
        <v>51</v>
      </c>
    </row>
    <row r="12" spans="1:5" ht="12.75">
      <c r="A12" s="37" t="s">
        <v>55</v>
      </c>
      <c r="E12" s="38" t="s">
        <v>51</v>
      </c>
    </row>
    <row r="13" spans="1:5" ht="12.75">
      <c r="A13" t="s">
        <v>56</v>
      </c>
      <c r="E13" s="36" t="s">
        <v>51</v>
      </c>
    </row>
    <row r="14" spans="1:16" ht="25.5">
      <c r="A14" s="24" t="s">
        <v>49</v>
      </c>
      <c s="29" t="s">
        <v>27</v>
      </c>
      <c s="29" t="s">
        <v>70</v>
      </c>
      <c s="24" t="s">
        <v>68</v>
      </c>
      <c s="30" t="s">
        <v>71</v>
      </c>
      <c s="31" t="s">
        <v>53</v>
      </c>
      <c s="32">
        <v>1</v>
      </c>
      <c s="33">
        <v>0</v>
      </c>
      <c s="34">
        <f>ROUND(ROUND(H14,2)*ROUND(G14,3),2)</f>
      </c>
      <c r="O14">
        <f>(I14*21)/100</f>
      </c>
      <c t="s">
        <v>27</v>
      </c>
    </row>
    <row r="15" spans="1:5" ht="12.75">
      <c r="A15" s="35" t="s">
        <v>54</v>
      </c>
      <c r="E15" s="36" t="s">
        <v>51</v>
      </c>
    </row>
    <row r="16" spans="1:5" ht="12.75">
      <c r="A16" s="37" t="s">
        <v>55</v>
      </c>
      <c r="E16" s="38" t="s">
        <v>51</v>
      </c>
    </row>
    <row r="17" spans="1:5" ht="12.75">
      <c r="A17" t="s">
        <v>56</v>
      </c>
      <c r="E17" s="36" t="s">
        <v>51</v>
      </c>
    </row>
    <row r="18" spans="1:16" ht="25.5">
      <c r="A18" s="24" t="s">
        <v>49</v>
      </c>
      <c s="29" t="s">
        <v>26</v>
      </c>
      <c s="29" t="s">
        <v>72</v>
      </c>
      <c s="24" t="s">
        <v>68</v>
      </c>
      <c s="30" t="s">
        <v>73</v>
      </c>
      <c s="31" t="s">
        <v>53</v>
      </c>
      <c s="32">
        <v>1</v>
      </c>
      <c s="33">
        <v>0</v>
      </c>
      <c s="34">
        <f>ROUND(ROUND(H18,2)*ROUND(G18,3),2)</f>
      </c>
      <c r="O18">
        <f>(I18*21)/100</f>
      </c>
      <c t="s">
        <v>27</v>
      </c>
    </row>
    <row r="19" spans="1:5" ht="12.75">
      <c r="A19" s="35" t="s">
        <v>54</v>
      </c>
      <c r="E19" s="36" t="s">
        <v>51</v>
      </c>
    </row>
    <row r="20" spans="1:5" ht="12.75">
      <c r="A20" s="37" t="s">
        <v>55</v>
      </c>
      <c r="E20" s="38" t="s">
        <v>51</v>
      </c>
    </row>
    <row r="21" spans="1:5" ht="12.75">
      <c r="A21" t="s">
        <v>56</v>
      </c>
      <c r="E21" s="36" t="s">
        <v>51</v>
      </c>
    </row>
    <row r="22" spans="1:16" ht="12.75">
      <c r="A22" s="24" t="s">
        <v>49</v>
      </c>
      <c s="29" t="s">
        <v>37</v>
      </c>
      <c s="29" t="s">
        <v>74</v>
      </c>
      <c s="24" t="s">
        <v>68</v>
      </c>
      <c s="30" t="s">
        <v>75</v>
      </c>
      <c s="31" t="s">
        <v>53</v>
      </c>
      <c s="32">
        <v>1</v>
      </c>
      <c s="33">
        <v>0</v>
      </c>
      <c s="34">
        <f>ROUND(ROUND(H22,2)*ROUND(G22,3),2)</f>
      </c>
      <c r="O22">
        <f>(I22*21)/100</f>
      </c>
      <c t="s">
        <v>27</v>
      </c>
    </row>
    <row r="23" spans="1:5" ht="12.75">
      <c r="A23" s="35" t="s">
        <v>54</v>
      </c>
      <c r="E23" s="36" t="s">
        <v>51</v>
      </c>
    </row>
    <row r="24" spans="1:5" ht="12.75">
      <c r="A24" s="37" t="s">
        <v>55</v>
      </c>
      <c r="E24" s="38" t="s">
        <v>51</v>
      </c>
    </row>
    <row r="25" spans="1:5" ht="12.75">
      <c r="A25" t="s">
        <v>56</v>
      </c>
      <c r="E25" s="36" t="s">
        <v>51</v>
      </c>
    </row>
    <row r="26" spans="1:16" ht="12.75">
      <c r="A26" s="24" t="s">
        <v>49</v>
      </c>
      <c s="29" t="s">
        <v>39</v>
      </c>
      <c s="29" t="s">
        <v>76</v>
      </c>
      <c s="24" t="s">
        <v>68</v>
      </c>
      <c s="30" t="s">
        <v>77</v>
      </c>
      <c s="31" t="s">
        <v>53</v>
      </c>
      <c s="32">
        <v>1</v>
      </c>
      <c s="33">
        <v>0</v>
      </c>
      <c s="34">
        <f>ROUND(ROUND(H26,2)*ROUND(G26,3),2)</f>
      </c>
      <c r="O26">
        <f>(I26*21)/100</f>
      </c>
      <c t="s">
        <v>27</v>
      </c>
    </row>
    <row r="27" spans="1:5" ht="12.75">
      <c r="A27" s="35" t="s">
        <v>54</v>
      </c>
      <c r="E27" s="36" t="s">
        <v>51</v>
      </c>
    </row>
    <row r="28" spans="1:5" ht="12.75">
      <c r="A28" s="37" t="s">
        <v>55</v>
      </c>
      <c r="E28" s="38" t="s">
        <v>51</v>
      </c>
    </row>
    <row r="29" spans="1:5" ht="12.75">
      <c r="A29" t="s">
        <v>56</v>
      </c>
      <c r="E29" s="36" t="s">
        <v>51</v>
      </c>
    </row>
    <row r="30" spans="1:16" ht="12.75">
      <c r="A30" s="24" t="s">
        <v>49</v>
      </c>
      <c s="29" t="s">
        <v>41</v>
      </c>
      <c s="29" t="s">
        <v>78</v>
      </c>
      <c s="24" t="s">
        <v>68</v>
      </c>
      <c s="30" t="s">
        <v>79</v>
      </c>
      <c s="31" t="s">
        <v>53</v>
      </c>
      <c s="32">
        <v>1</v>
      </c>
      <c s="33">
        <v>0</v>
      </c>
      <c s="34">
        <f>ROUND(ROUND(H30,2)*ROUND(G30,3),2)</f>
      </c>
      <c r="O30">
        <f>(I30*21)/100</f>
      </c>
      <c t="s">
        <v>27</v>
      </c>
    </row>
    <row r="31" spans="1:5" ht="12.75">
      <c r="A31" s="35" t="s">
        <v>54</v>
      </c>
      <c r="E31" s="36" t="s">
        <v>51</v>
      </c>
    </row>
    <row r="32" spans="1:5" ht="12.75">
      <c r="A32" s="37" t="s">
        <v>55</v>
      </c>
      <c r="E32" s="38" t="s">
        <v>51</v>
      </c>
    </row>
    <row r="33" spans="1:5" ht="12.75">
      <c r="A33" t="s">
        <v>56</v>
      </c>
      <c r="E33" s="36" t="s">
        <v>51</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26</v>
      </c>
    </row>
    <row r="2" spans="2:16" ht="25" customHeight="1">
      <c r="B2" s="1"/>
      <c s="1"/>
      <c s="1"/>
      <c s="2" t="s">
        <v>13</v>
      </c>
      <c s="1"/>
      <c s="1"/>
      <c s="6"/>
      <c s="6"/>
      <c r="O2">
        <f>0+O8+O13+O26+O35</f>
      </c>
      <c t="s">
        <v>26</v>
      </c>
    </row>
    <row r="3" spans="1:16" ht="15" customHeight="1">
      <c r="A3" t="s">
        <v>12</v>
      </c>
      <c s="12" t="s">
        <v>14</v>
      </c>
      <c s="13" t="s">
        <v>15</v>
      </c>
      <c s="1"/>
      <c s="14" t="s">
        <v>16</v>
      </c>
      <c s="1"/>
      <c s="9"/>
      <c s="8" t="s">
        <v>80</v>
      </c>
      <c s="39">
        <f>0+I8+I13+I26+I35</f>
      </c>
      <c r="O3" t="s">
        <v>23</v>
      </c>
      <c t="s">
        <v>27</v>
      </c>
    </row>
    <row r="4" spans="1:16" ht="15" customHeight="1">
      <c r="A4" t="s">
        <v>17</v>
      </c>
      <c s="16" t="s">
        <v>22</v>
      </c>
      <c s="17" t="s">
        <v>80</v>
      </c>
      <c s="6"/>
      <c s="18" t="s">
        <v>81</v>
      </c>
      <c s="6"/>
      <c s="6"/>
      <c s="25"/>
      <c s="25"/>
      <c r="O4" t="s">
        <v>24</v>
      </c>
      <c t="s">
        <v>27</v>
      </c>
    </row>
    <row r="5" spans="1:16" ht="12.75" customHeight="1">
      <c r="A5" s="15" t="s">
        <v>30</v>
      </c>
      <c s="15" t="s">
        <v>32</v>
      </c>
      <c s="15" t="s">
        <v>34</v>
      </c>
      <c s="15" t="s">
        <v>35</v>
      </c>
      <c s="15" t="s">
        <v>36</v>
      </c>
      <c s="15" t="s">
        <v>38</v>
      </c>
      <c s="15" t="s">
        <v>40</v>
      </c>
      <c s="15" t="s">
        <v>42</v>
      </c>
      <c s="15"/>
      <c r="O5" t="s">
        <v>25</v>
      </c>
      <c t="s">
        <v>27</v>
      </c>
    </row>
    <row r="6" spans="1:9" ht="12.75" customHeight="1">
      <c r="A6" s="15"/>
      <c s="15"/>
      <c s="15"/>
      <c s="15"/>
      <c s="15"/>
      <c s="15"/>
      <c s="15"/>
      <c s="15" t="s">
        <v>43</v>
      </c>
      <c s="15" t="s">
        <v>45</v>
      </c>
    </row>
    <row r="7" spans="1:9" ht="12.75" customHeight="1">
      <c r="A7" s="15" t="s">
        <v>31</v>
      </c>
      <c s="15" t="s">
        <v>33</v>
      </c>
      <c s="15" t="s">
        <v>27</v>
      </c>
      <c s="15" t="s">
        <v>26</v>
      </c>
      <c s="15" t="s">
        <v>37</v>
      </c>
      <c s="15" t="s">
        <v>39</v>
      </c>
      <c s="15" t="s">
        <v>41</v>
      </c>
      <c s="15" t="s">
        <v>44</v>
      </c>
      <c s="15" t="s">
        <v>46</v>
      </c>
    </row>
    <row r="8" spans="1:18" ht="12.75" customHeight="1">
      <c r="A8" s="25" t="s">
        <v>47</v>
      </c>
      <c s="25"/>
      <c s="26" t="s">
        <v>33</v>
      </c>
      <c s="25"/>
      <c s="27" t="s">
        <v>82</v>
      </c>
      <c s="25"/>
      <c s="25"/>
      <c s="25"/>
      <c s="28">
        <f>0+Q8</f>
      </c>
      <c r="O8">
        <f>0+R8</f>
      </c>
      <c r="Q8">
        <f>0+I9</f>
      </c>
      <c>
        <f>0+O9</f>
      </c>
    </row>
    <row r="9" spans="1:16" ht="12.75">
      <c r="A9" s="24" t="s">
        <v>49</v>
      </c>
      <c s="29" t="s">
        <v>33</v>
      </c>
      <c s="29" t="s">
        <v>83</v>
      </c>
      <c s="24" t="s">
        <v>51</v>
      </c>
      <c s="30" t="s">
        <v>84</v>
      </c>
      <c s="31" t="s">
        <v>85</v>
      </c>
      <c s="32">
        <v>1961.75</v>
      </c>
      <c s="33">
        <v>0</v>
      </c>
      <c s="34">
        <f>ROUND(ROUND(H9,2)*ROUND(G9,3),2)</f>
      </c>
      <c r="O9">
        <f>(I9*21)/100</f>
      </c>
      <c t="s">
        <v>27</v>
      </c>
    </row>
    <row r="10" spans="1:5" ht="76.5">
      <c r="A10" s="35" t="s">
        <v>54</v>
      </c>
      <c r="E10" s="36" t="s">
        <v>86</v>
      </c>
    </row>
    <row r="11" spans="1:5" ht="12.75">
      <c r="A11" s="37" t="s">
        <v>55</v>
      </c>
      <c r="E11" s="38" t="s">
        <v>87</v>
      </c>
    </row>
    <row r="12" spans="1:5" ht="369.75">
      <c r="A12" t="s">
        <v>56</v>
      </c>
      <c r="E12" s="36" t="s">
        <v>88</v>
      </c>
    </row>
    <row r="13" spans="1:18" ht="12.75" customHeight="1">
      <c r="A13" s="6" t="s">
        <v>47</v>
      </c>
      <c s="6"/>
      <c s="43" t="s">
        <v>39</v>
      </c>
      <c s="6"/>
      <c s="27" t="s">
        <v>89</v>
      </c>
      <c s="6"/>
      <c s="6"/>
      <c s="6"/>
      <c s="44">
        <f>0+Q13</f>
      </c>
      <c r="O13">
        <f>0+R13</f>
      </c>
      <c r="Q13">
        <f>0+I14+I18+I22</f>
      </c>
      <c>
        <f>0+O14+O18+O22</f>
      </c>
    </row>
    <row r="14" spans="1:16" ht="25.5">
      <c r="A14" s="24" t="s">
        <v>49</v>
      </c>
      <c s="29" t="s">
        <v>27</v>
      </c>
      <c s="29" t="s">
        <v>90</v>
      </c>
      <c s="24" t="s">
        <v>51</v>
      </c>
      <c s="30" t="s">
        <v>91</v>
      </c>
      <c s="31" t="s">
        <v>85</v>
      </c>
      <c s="32">
        <v>980.875</v>
      </c>
      <c s="33">
        <v>0</v>
      </c>
      <c s="34">
        <f>ROUND(ROUND(H14,2)*ROUND(G14,3),2)</f>
      </c>
      <c r="O14">
        <f>(I14*21)/100</f>
      </c>
      <c t="s">
        <v>27</v>
      </c>
    </row>
    <row r="15" spans="1:5" ht="76.5">
      <c r="A15" s="35" t="s">
        <v>54</v>
      </c>
      <c r="E15" s="36" t="s">
        <v>92</v>
      </c>
    </row>
    <row r="16" spans="1:5" ht="12.75">
      <c r="A16" s="37" t="s">
        <v>55</v>
      </c>
      <c r="E16" s="38" t="s">
        <v>93</v>
      </c>
    </row>
    <row r="17" spans="1:5" ht="255">
      <c r="A17" t="s">
        <v>56</v>
      </c>
      <c r="E17" s="36" t="s">
        <v>94</v>
      </c>
    </row>
    <row r="18" spans="1:16" ht="12.75">
      <c r="A18" s="24" t="s">
        <v>49</v>
      </c>
      <c s="29" t="s">
        <v>26</v>
      </c>
      <c s="29" t="s">
        <v>95</v>
      </c>
      <c s="24" t="s">
        <v>51</v>
      </c>
      <c s="30" t="s">
        <v>96</v>
      </c>
      <c s="31" t="s">
        <v>85</v>
      </c>
      <c s="32">
        <v>3923.5</v>
      </c>
      <c s="33">
        <v>0</v>
      </c>
      <c s="34">
        <f>ROUND(ROUND(H18,2)*ROUND(G18,3),2)</f>
      </c>
      <c r="O18">
        <f>(I18*21)/100</f>
      </c>
      <c t="s">
        <v>27</v>
      </c>
    </row>
    <row r="19" spans="1:5" ht="38.25">
      <c r="A19" s="35" t="s">
        <v>54</v>
      </c>
      <c r="E19" s="36" t="s">
        <v>97</v>
      </c>
    </row>
    <row r="20" spans="1:5" ht="12.75">
      <c r="A20" s="37" t="s">
        <v>55</v>
      </c>
      <c r="E20" s="38" t="s">
        <v>98</v>
      </c>
    </row>
    <row r="21" spans="1:5" ht="12.75">
      <c r="A21" t="s">
        <v>56</v>
      </c>
      <c r="E21" s="36" t="s">
        <v>51</v>
      </c>
    </row>
    <row r="22" spans="1:16" ht="25.5">
      <c r="A22" s="24" t="s">
        <v>49</v>
      </c>
      <c s="29" t="s">
        <v>37</v>
      </c>
      <c s="29" t="s">
        <v>99</v>
      </c>
      <c s="24" t="s">
        <v>51</v>
      </c>
      <c s="30" t="s">
        <v>100</v>
      </c>
      <c s="31" t="s">
        <v>85</v>
      </c>
      <c s="32">
        <v>3923.5</v>
      </c>
      <c s="33">
        <v>0</v>
      </c>
      <c s="34">
        <f>ROUND(ROUND(H22,2)*ROUND(G22,3),2)</f>
      </c>
      <c r="O22">
        <f>(I22*21)/100</f>
      </c>
      <c t="s">
        <v>27</v>
      </c>
    </row>
    <row r="23" spans="1:5" ht="63.75">
      <c r="A23" s="35" t="s">
        <v>54</v>
      </c>
      <c r="E23" s="36" t="s">
        <v>101</v>
      </c>
    </row>
    <row r="24" spans="1:5" ht="12.75">
      <c r="A24" s="37" t="s">
        <v>55</v>
      </c>
      <c r="E24" s="38" t="s">
        <v>102</v>
      </c>
    </row>
    <row r="25" spans="1:5" ht="63.75">
      <c r="A25" t="s">
        <v>56</v>
      </c>
      <c r="E25" s="36" t="s">
        <v>103</v>
      </c>
    </row>
    <row r="26" spans="1:18" ht="12.75" customHeight="1">
      <c r="A26" s="6" t="s">
        <v>47</v>
      </c>
      <c s="6"/>
      <c s="43" t="s">
        <v>104</v>
      </c>
      <c s="6"/>
      <c s="27" t="s">
        <v>105</v>
      </c>
      <c s="6"/>
      <c s="6"/>
      <c s="6"/>
      <c s="44">
        <f>0+Q26</f>
      </c>
      <c r="O26">
        <f>0+R26</f>
      </c>
      <c r="Q26">
        <f>0+I27+I31</f>
      </c>
      <c>
        <f>0+O27+O31</f>
      </c>
    </row>
    <row r="27" spans="1:16" ht="12.75">
      <c r="A27" s="24" t="s">
        <v>49</v>
      </c>
      <c s="29" t="s">
        <v>39</v>
      </c>
      <c s="29" t="s">
        <v>106</v>
      </c>
      <c s="24" t="s">
        <v>51</v>
      </c>
      <c s="30" t="s">
        <v>107</v>
      </c>
      <c s="31" t="s">
        <v>108</v>
      </c>
      <c s="32">
        <v>9</v>
      </c>
      <c s="33">
        <v>0</v>
      </c>
      <c s="34">
        <f>ROUND(ROUND(H27,2)*ROUND(G27,3),2)</f>
      </c>
      <c r="O27">
        <f>(I27*21)/100</f>
      </c>
      <c t="s">
        <v>27</v>
      </c>
    </row>
    <row r="28" spans="1:5" ht="25.5">
      <c r="A28" s="35" t="s">
        <v>54</v>
      </c>
      <c r="E28" s="36" t="s">
        <v>109</v>
      </c>
    </row>
    <row r="29" spans="1:5" ht="12.75">
      <c r="A29" s="37" t="s">
        <v>55</v>
      </c>
      <c r="E29" s="38" t="s">
        <v>110</v>
      </c>
    </row>
    <row r="30" spans="1:5" ht="178.5">
      <c r="A30" t="s">
        <v>56</v>
      </c>
      <c r="E30" s="36" t="s">
        <v>111</v>
      </c>
    </row>
    <row r="31" spans="1:16" ht="25.5">
      <c r="A31" s="24" t="s">
        <v>49</v>
      </c>
      <c s="29" t="s">
        <v>41</v>
      </c>
      <c s="29" t="s">
        <v>112</v>
      </c>
      <c s="24" t="s">
        <v>51</v>
      </c>
      <c s="30" t="s">
        <v>113</v>
      </c>
      <c s="31" t="s">
        <v>108</v>
      </c>
      <c s="32">
        <v>12</v>
      </c>
      <c s="33">
        <v>0</v>
      </c>
      <c s="34">
        <f>ROUND(ROUND(H31,2)*ROUND(G31,3),2)</f>
      </c>
      <c r="O31">
        <f>(I31*21)/100</f>
      </c>
      <c t="s">
        <v>27</v>
      </c>
    </row>
    <row r="32" spans="1:5" ht="25.5">
      <c r="A32" s="35" t="s">
        <v>54</v>
      </c>
      <c r="E32" s="36" t="s">
        <v>114</v>
      </c>
    </row>
    <row r="33" spans="1:5" ht="12.75">
      <c r="A33" s="37" t="s">
        <v>55</v>
      </c>
      <c r="E33" s="38" t="s">
        <v>115</v>
      </c>
    </row>
    <row r="34" spans="1:5" ht="178.5">
      <c r="A34" t="s">
        <v>56</v>
      </c>
      <c r="E34" s="36" t="s">
        <v>111</v>
      </c>
    </row>
    <row r="35" spans="1:18" ht="12.75" customHeight="1">
      <c r="A35" s="6" t="s">
        <v>47</v>
      </c>
      <c s="6"/>
      <c s="43" t="s">
        <v>44</v>
      </c>
      <c s="6"/>
      <c s="27" t="s">
        <v>116</v>
      </c>
      <c s="6"/>
      <c s="6"/>
      <c s="6"/>
      <c s="44">
        <f>0+Q35</f>
      </c>
      <c r="O35">
        <f>0+R35</f>
      </c>
      <c r="Q35">
        <f>0+I36+I40+I44+I48+I52+I56+I60</f>
      </c>
      <c>
        <f>0+O36+O40+O44+O48+O52+O56+O60</f>
      </c>
    </row>
    <row r="36" spans="1:16" ht="25.5">
      <c r="A36" s="24" t="s">
        <v>49</v>
      </c>
      <c s="29" t="s">
        <v>117</v>
      </c>
      <c s="29" t="s">
        <v>118</v>
      </c>
      <c s="24" t="s">
        <v>51</v>
      </c>
      <c s="30" t="s">
        <v>119</v>
      </c>
      <c s="31" t="s">
        <v>120</v>
      </c>
      <c s="32">
        <v>170.8</v>
      </c>
      <c s="33">
        <v>0</v>
      </c>
      <c s="34">
        <f>ROUND(ROUND(H36,2)*ROUND(G36,3),2)</f>
      </c>
      <c r="O36">
        <f>(I36*21)/100</f>
      </c>
      <c t="s">
        <v>27</v>
      </c>
    </row>
    <row r="37" spans="1:5" ht="51">
      <c r="A37" s="35" t="s">
        <v>54</v>
      </c>
      <c r="E37" s="36" t="s">
        <v>121</v>
      </c>
    </row>
    <row r="38" spans="1:5" ht="12.75">
      <c r="A38" s="37" t="s">
        <v>55</v>
      </c>
      <c r="E38" s="38" t="s">
        <v>122</v>
      </c>
    </row>
    <row r="39" spans="1:5" ht="25.5">
      <c r="A39" t="s">
        <v>56</v>
      </c>
      <c r="E39" s="36" t="s">
        <v>123</v>
      </c>
    </row>
    <row r="40" spans="1:16" ht="25.5">
      <c r="A40" s="24" t="s">
        <v>49</v>
      </c>
      <c s="29" t="s">
        <v>104</v>
      </c>
      <c s="29" t="s">
        <v>124</v>
      </c>
      <c s="24" t="s">
        <v>51</v>
      </c>
      <c s="30" t="s">
        <v>125</v>
      </c>
      <c s="31" t="s">
        <v>120</v>
      </c>
      <c s="32">
        <v>170.8</v>
      </c>
      <c s="33">
        <v>0</v>
      </c>
      <c s="34">
        <f>ROUND(ROUND(H40,2)*ROUND(G40,3),2)</f>
      </c>
      <c r="O40">
        <f>(I40*21)/100</f>
      </c>
      <c t="s">
        <v>27</v>
      </c>
    </row>
    <row r="41" spans="1:5" ht="63.75">
      <c r="A41" s="35" t="s">
        <v>54</v>
      </c>
      <c r="E41" s="36" t="s">
        <v>126</v>
      </c>
    </row>
    <row r="42" spans="1:5" ht="12.75">
      <c r="A42" s="37" t="s">
        <v>55</v>
      </c>
      <c r="E42" s="38" t="s">
        <v>122</v>
      </c>
    </row>
    <row r="43" spans="1:5" ht="51">
      <c r="A43" t="s">
        <v>56</v>
      </c>
      <c r="E43" s="36" t="s">
        <v>127</v>
      </c>
    </row>
    <row r="44" spans="1:16" ht="12.75">
      <c r="A44" s="24" t="s">
        <v>49</v>
      </c>
      <c s="29" t="s">
        <v>44</v>
      </c>
      <c s="29" t="s">
        <v>128</v>
      </c>
      <c s="24" t="s">
        <v>51</v>
      </c>
      <c s="30" t="s">
        <v>129</v>
      </c>
      <c s="31" t="s">
        <v>85</v>
      </c>
      <c s="32">
        <v>3923.5</v>
      </c>
      <c s="33">
        <v>0</v>
      </c>
      <c s="34">
        <f>ROUND(ROUND(H44,2)*ROUND(G44,3),2)</f>
      </c>
      <c r="O44">
        <f>(I44*21)/100</f>
      </c>
      <c t="s">
        <v>27</v>
      </c>
    </row>
    <row r="45" spans="1:5" ht="38.25">
      <c r="A45" s="35" t="s">
        <v>54</v>
      </c>
      <c r="E45" s="36" t="s">
        <v>130</v>
      </c>
    </row>
    <row r="46" spans="1:5" ht="12.75">
      <c r="A46" s="37" t="s">
        <v>55</v>
      </c>
      <c r="E46" s="38" t="s">
        <v>98</v>
      </c>
    </row>
    <row r="47" spans="1:5" ht="114.75">
      <c r="A47" t="s">
        <v>56</v>
      </c>
      <c r="E47" s="36" t="s">
        <v>131</v>
      </c>
    </row>
    <row r="48" spans="1:16" ht="12.75">
      <c r="A48" s="24" t="s">
        <v>49</v>
      </c>
      <c s="29" t="s">
        <v>46</v>
      </c>
      <c s="29" t="s">
        <v>132</v>
      </c>
      <c s="24" t="s">
        <v>51</v>
      </c>
      <c s="30" t="s">
        <v>133</v>
      </c>
      <c s="31" t="s">
        <v>134</v>
      </c>
      <c s="32">
        <v>237.372</v>
      </c>
      <c s="33">
        <v>0</v>
      </c>
      <c s="34">
        <f>ROUND(ROUND(H48,2)*ROUND(G48,3),2)</f>
      </c>
      <c r="O48">
        <f>(I48*21)/100</f>
      </c>
      <c t="s">
        <v>27</v>
      </c>
    </row>
    <row r="49" spans="1:5" ht="51">
      <c r="A49" s="35" t="s">
        <v>54</v>
      </c>
      <c r="E49" s="36" t="s">
        <v>135</v>
      </c>
    </row>
    <row r="50" spans="1:5" ht="12.75">
      <c r="A50" s="37" t="s">
        <v>55</v>
      </c>
      <c r="E50" s="38" t="s">
        <v>136</v>
      </c>
    </row>
    <row r="51" spans="1:5" ht="165.75">
      <c r="A51" t="s">
        <v>56</v>
      </c>
      <c r="E51" s="36" t="s">
        <v>137</v>
      </c>
    </row>
    <row r="52" spans="1:16" ht="12.75">
      <c r="A52" s="24" t="s">
        <v>49</v>
      </c>
      <c s="29" t="s">
        <v>138</v>
      </c>
      <c s="29" t="s">
        <v>139</v>
      </c>
      <c s="24" t="s">
        <v>51</v>
      </c>
      <c s="30" t="s">
        <v>140</v>
      </c>
      <c s="31" t="s">
        <v>134</v>
      </c>
      <c s="32">
        <v>4748</v>
      </c>
      <c s="33">
        <v>0</v>
      </c>
      <c s="34">
        <f>ROUND(ROUND(H52,2)*ROUND(G52,3),2)</f>
      </c>
      <c r="O52">
        <f>(I52*21)/100</f>
      </c>
      <c t="s">
        <v>27</v>
      </c>
    </row>
    <row r="53" spans="1:5" ht="51">
      <c r="A53" s="35" t="s">
        <v>54</v>
      </c>
      <c r="E53" s="36" t="s">
        <v>141</v>
      </c>
    </row>
    <row r="54" spans="1:5" ht="25.5">
      <c r="A54" s="37" t="s">
        <v>55</v>
      </c>
      <c r="E54" s="38" t="s">
        <v>142</v>
      </c>
    </row>
    <row r="55" spans="1:5" ht="165.75">
      <c r="A55" t="s">
        <v>56</v>
      </c>
      <c r="E55" s="36" t="s">
        <v>137</v>
      </c>
    </row>
    <row r="56" spans="1:16" ht="12.75">
      <c r="A56" s="24" t="s">
        <v>49</v>
      </c>
      <c s="29" t="s">
        <v>143</v>
      </c>
      <c s="29" t="s">
        <v>144</v>
      </c>
      <c s="24" t="s">
        <v>51</v>
      </c>
      <c s="30" t="s">
        <v>145</v>
      </c>
      <c s="31" t="s">
        <v>134</v>
      </c>
      <c s="32">
        <v>237.372</v>
      </c>
      <c s="33">
        <v>0</v>
      </c>
      <c s="34">
        <f>ROUND(ROUND(H56,2)*ROUND(G56,3),2)</f>
      </c>
      <c r="O56">
        <f>(I56*21)/100</f>
      </c>
      <c t="s">
        <v>27</v>
      </c>
    </row>
    <row r="57" spans="1:5" ht="38.25">
      <c r="A57" s="35" t="s">
        <v>54</v>
      </c>
      <c r="E57" s="36" t="s">
        <v>146</v>
      </c>
    </row>
    <row r="58" spans="1:5" ht="12.75">
      <c r="A58" s="37" t="s">
        <v>55</v>
      </c>
      <c r="E58" s="38" t="s">
        <v>136</v>
      </c>
    </row>
    <row r="59" spans="1:5" ht="51">
      <c r="A59" t="s">
        <v>56</v>
      </c>
      <c r="E59" s="36" t="s">
        <v>147</v>
      </c>
    </row>
    <row r="60" spans="1:16" ht="25.5">
      <c r="A60" s="24" t="s">
        <v>49</v>
      </c>
      <c s="29" t="s">
        <v>148</v>
      </c>
      <c s="29" t="s">
        <v>149</v>
      </c>
      <c s="24" t="s">
        <v>51</v>
      </c>
      <c s="30" t="s">
        <v>150</v>
      </c>
      <c s="31" t="s">
        <v>134</v>
      </c>
      <c s="32">
        <v>237.372</v>
      </c>
      <c s="33">
        <v>0</v>
      </c>
      <c s="34">
        <f>ROUND(ROUND(H60,2)*ROUND(G60,3),2)</f>
      </c>
      <c r="O60">
        <f>(I60*21)/100</f>
      </c>
      <c t="s">
        <v>27</v>
      </c>
    </row>
    <row r="61" spans="1:5" ht="38.25">
      <c r="A61" s="35" t="s">
        <v>54</v>
      </c>
      <c r="E61" s="36" t="s">
        <v>151</v>
      </c>
    </row>
    <row r="62" spans="1:5" ht="12.75">
      <c r="A62" s="37" t="s">
        <v>55</v>
      </c>
      <c r="E62" s="38" t="s">
        <v>152</v>
      </c>
    </row>
    <row r="63" spans="1:5" ht="63.75">
      <c r="A63" t="s">
        <v>56</v>
      </c>
      <c r="E63" s="36" t="s">
        <v>153</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